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C33" i="1"/>
  <c r="P32"/>
  <c r="D25"/>
  <c r="E25" s="1"/>
  <c r="D24"/>
  <c r="N23"/>
  <c r="L23"/>
  <c r="M23" s="1"/>
  <c r="O23" s="1"/>
  <c r="D23"/>
  <c r="E23" s="1"/>
  <c r="N22"/>
  <c r="E22"/>
  <c r="D22"/>
  <c r="L22" s="1"/>
  <c r="D21"/>
  <c r="E21" s="1"/>
  <c r="M20"/>
  <c r="O20" s="1"/>
  <c r="L20"/>
  <c r="N20" s="1"/>
  <c r="E20"/>
  <c r="D20"/>
  <c r="N19"/>
  <c r="E19"/>
  <c r="D19"/>
  <c r="E18"/>
  <c r="D18"/>
  <c r="L18" s="1"/>
  <c r="N17"/>
  <c r="D17"/>
  <c r="O17" s="1"/>
  <c r="M16"/>
  <c r="O16" s="1"/>
  <c r="L16"/>
  <c r="N16" s="1"/>
  <c r="E16"/>
  <c r="D16"/>
  <c r="N15"/>
  <c r="L15"/>
  <c r="D15"/>
  <c r="M15" s="1"/>
  <c r="O15" s="1"/>
  <c r="E14"/>
  <c r="D14"/>
  <c r="L14" s="1"/>
  <c r="D13"/>
  <c r="E13" s="1"/>
  <c r="M12"/>
  <c r="O12" s="1"/>
  <c r="L12"/>
  <c r="N12" s="1"/>
  <c r="E12"/>
  <c r="D12"/>
  <c r="L11"/>
  <c r="N11" s="1"/>
  <c r="D11"/>
  <c r="M11" s="1"/>
  <c r="O10"/>
  <c r="M10"/>
  <c r="E10"/>
  <c r="D10"/>
  <c r="L10" s="1"/>
  <c r="N9"/>
  <c r="D9"/>
  <c r="O9" s="1"/>
  <c r="P10" l="1"/>
  <c r="N10"/>
  <c r="P22"/>
  <c r="M22"/>
  <c r="O22" s="1"/>
  <c r="P14"/>
  <c r="M14"/>
  <c r="O14" s="1"/>
  <c r="N14"/>
  <c r="M18"/>
  <c r="O18" s="1"/>
  <c r="N18"/>
  <c r="P15"/>
  <c r="P23"/>
  <c r="D33"/>
  <c r="M9"/>
  <c r="E11"/>
  <c r="O11"/>
  <c r="P11" s="1"/>
  <c r="P12"/>
  <c r="E15"/>
  <c r="P16"/>
  <c r="M17"/>
  <c r="P20"/>
  <c r="L9"/>
  <c r="P9" s="1"/>
  <c r="L13"/>
  <c r="L17"/>
  <c r="P17" s="1"/>
  <c r="L21"/>
  <c r="E9"/>
  <c r="E24" s="1"/>
  <c r="E33" s="1"/>
  <c r="E17"/>
  <c r="M21" l="1"/>
  <c r="O21" s="1"/>
  <c r="N21"/>
  <c r="P21" s="1"/>
  <c r="M13"/>
  <c r="O13" s="1"/>
  <c r="N13"/>
  <c r="P18"/>
  <c r="P13" l="1"/>
  <c r="P24" s="1"/>
  <c r="P33" s="1"/>
  <c r="Q34" s="1"/>
  <c r="Q35" s="1"/>
</calcChain>
</file>

<file path=xl/sharedStrings.xml><?xml version="1.0" encoding="utf-8"?>
<sst xmlns="http://schemas.openxmlformats.org/spreadsheetml/2006/main" count="73" uniqueCount="72">
  <si>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</si>
  <si>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</si>
  <si>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</si>
  <si>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</si>
  <si>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5 ул Ленина за 2014 год</t>
  </si>
  <si>
    <t>__________________ К.В. Балбеков</t>
  </si>
  <si>
    <t>№ п/п</t>
  </si>
  <si>
    <t>Показатели (руб)</t>
  </si>
  <si>
    <t>Тариф с 01.03.14 по 31. 12. 2014г.</t>
  </si>
  <si>
    <t>факт выполнения по месяцам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</si>
  <si>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</si>
  <si>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</si>
  <si>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</si>
  <si>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</si>
  <si>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</si>
  <si>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</si>
  <si>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</si>
  <si>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</si>
  <si>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</si>
  <si>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</si>
  <si>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</si>
  <si>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</si>
  <si>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</si>
  <si>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 xml:space="preserve">ноябрь 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</si>
  <si>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</si>
  <si>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</si>
  <si>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</si>
  <si>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</si>
  <si>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</si>
  <si>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</si>
  <si>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</si>
  <si>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</si>
  <si>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</si>
  <si>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</si>
  <si>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</si>
  <si>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</si>
  <si>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</si>
  <si>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</si>
  <si>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</si>
  <si>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</si>
  <si>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</si>
  <si>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</si>
  <si>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5.5</t>
  </si>
  <si>
    <t>Услуги по дезинсекции и дератизации</t>
  </si>
  <si>
    <t>5.6</t>
  </si>
  <si>
    <t>Услуги по ведению регистрационного учета граждан (паспортный стол)</t>
  </si>
  <si>
    <t>5.7</t>
  </si>
  <si>
    <t>Ведение лицевых счетов, обработка квитанций, работа с должниками и т.п.</t>
  </si>
  <si>
    <t>5.8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</si>
  <si>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</si>
  <si>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</si>
  <si>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</si>
  <si>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</si>
  <si>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смена стояков отопления</t>
  </si>
  <si>
    <t>6.2</t>
  </si>
  <si>
    <t>ремонт системы ХВС</t>
  </si>
  <si>
    <t>6.3</t>
  </si>
  <si>
    <t>смена эл/проводки</t>
  </si>
  <si>
    <t>6.4</t>
  </si>
  <si>
    <t>смена водосточной трубы</t>
  </si>
  <si>
    <t>6.5</t>
  </si>
  <si>
    <t>ремонт балконов</t>
  </si>
  <si>
    <t>6.6</t>
  </si>
  <si>
    <t>ремонт фасада</t>
  </si>
  <si>
    <t>7</t>
  </si>
  <si>
    <t>Всего расходов по текущему ремонту</t>
  </si>
  <si>
    <t>ИТОГО: Тариф на 2014год.</t>
  </si>
  <si>
    <t>задолженность собственников, арендаторов на конец года</t>
  </si>
  <si>
    <t>Неиспользованные средства на 01.01.2015г.(сальдо с учетом 2013 г.)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</si>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</sst>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8" fillId="0" borderId="16" xfId="0" applyNumberFormat="1" applyFont="1" applyBorder="1"/>
    <xf numFmtId="2" fontId="9" fillId="0" borderId="15" xfId="0" applyNumberFormat="1" applyFont="1" applyBorder="1"/>
    <xf numFmtId="0" fontId="10" fillId="0" borderId="0" xfId="0" applyFont="1"/>
    <xf numFmtId="0" fontId="9" fillId="0" borderId="0" xfId="0" applyFont="1"/>
    <xf numFmtId="49" fontId="8" fillId="0" borderId="17" xfId="0" applyNumberFormat="1" applyFont="1" applyBorder="1" applyAlignment="1">
      <alignment horizontal="left" wrapText="1"/>
    </xf>
    <xf numFmtId="49" fontId="8" fillId="0" borderId="18" xfId="0" applyNumberFormat="1" applyFont="1" applyBorder="1" applyAlignment="1">
      <alignment horizontal="left" wrapText="1"/>
    </xf>
    <xf numFmtId="2" fontId="8" fillId="0" borderId="17" xfId="0" applyNumberFormat="1" applyFont="1" applyBorder="1" applyAlignment="1">
      <alignment horizontal="center"/>
    </xf>
    <xf numFmtId="2" fontId="8" fillId="0" borderId="19" xfId="0" applyNumberFormat="1" applyFont="1" applyBorder="1" applyAlignment="1">
      <alignment horizontal="center"/>
    </xf>
    <xf numFmtId="2" fontId="9" fillId="0" borderId="18" xfId="0" applyNumberFormat="1" applyFont="1" applyBorder="1"/>
    <xf numFmtId="0" fontId="3" fillId="0" borderId="17" xfId="0" applyNumberFormat="1" applyFont="1" applyBorder="1" applyAlignment="1">
      <alignment horizontal="left"/>
    </xf>
    <xf numFmtId="0" fontId="3" fillId="0" borderId="19" xfId="0" applyNumberFormat="1" applyFont="1" applyBorder="1" applyAlignment="1">
      <alignment horizontal="left"/>
    </xf>
    <xf numFmtId="0" fontId="3" fillId="0" borderId="20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4;&#1060;&#1048;&#1057;/Desktop/&#1042;&#1089;&#1077;%20&#1076;&#1083;&#1103;%20&#1043;&#1054;&#1044;&#1054;&#1042;&#1067;&#1061;%20&#1054;&#1058;&#1063;&#1045;&#1058;&#1054;&#1042;/&#1054;&#1090;&#1095;&#1077;&#1090;%20&#1087;&#1086;%20&#1089;&#1086;&#1076;%20&#1080;%20&#1090;&#1077;&#1082;.&#1088;&#1077;&#1084;.%20&#1052;&#1050;&#1044;/&#1060;&#1080;&#1085;&#1072;&#1085;&#1089;&#1086;&#1074;&#1099;&#1077;%20&#1086;&#1090;&#1095;&#1077;&#1090;&#1099;/2013%20&#1075;&#1086;&#1076;/&#1087;&#1086;%20&#1082;&#1072;&#1078;&#1076;&#1086;&#1084;&#1091;%20&#1076;&#1086;&#1084;&#1091;%2013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ЛКСМ 28-а"/>
      <sheetName val="Ленина 5"/>
      <sheetName val="Индустриальная 6"/>
      <sheetName val="Солнечная 16"/>
      <sheetName val="Свободы 14"/>
      <sheetName val="40 лет Победы 16"/>
    </sheetNames>
    <sheetDataSet>
      <sheetData sheetId="0" refreshError="1"/>
      <sheetData sheetId="1" refreshError="1">
        <row r="30">
          <cell r="J30">
            <v>-37640.75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5"/>
  <sheetViews>
    <sheetView tabSelected="1" workbookViewId="0">
      <selection sqref="A1:XFD1048576"/>
    </sheetView>
  </sheetViews>
  <sheetFormatPr defaultRowHeight="15"/>
  <cols>
    <col min="1" max="1" width="5" style="55" customWidth="1"/>
    <col min="2" max="2" width="33.28515625" customWidth="1"/>
    <col min="3" max="3" width="8.28515625" customWidth="1"/>
    <col min="4" max="4" width="11.85546875" customWidth="1"/>
    <col min="5" max="5" width="12.7109375" customWidth="1"/>
    <col min="6" max="15" width="7.7109375" customWidth="1"/>
    <col min="16" max="16" width="15.140625" customWidth="1"/>
    <col min="17" max="17" width="12" customWidth="1"/>
  </cols>
  <sheetData>
    <row r="1" spans="1:19">
      <c r="A1" s="1" t="s">
        <v>0</v>
      </c>
      <c r="B1" s="2"/>
      <c r="C1" s="2"/>
      <c r="D1" s="2"/>
      <c r="L1" s="2" t="s">
        <v>1</v>
      </c>
      <c r="M1" s="2"/>
      <c r="N1" s="2"/>
      <c r="O1" s="2"/>
      <c r="P1" s="2"/>
      <c r="Q1" s="2"/>
    </row>
    <row r="2" spans="1:19">
      <c r="A2" s="1" t="s">
        <v>2</v>
      </c>
      <c r="B2" s="2"/>
      <c r="C2" s="2"/>
      <c r="D2" s="2"/>
      <c r="L2" s="2" t="s">
        <v>3</v>
      </c>
      <c r="M2" s="2"/>
      <c r="N2" s="2"/>
      <c r="O2" s="2"/>
      <c r="P2" s="2"/>
      <c r="Q2" s="2"/>
    </row>
    <row r="3" spans="1:19">
      <c r="A3" s="1" t="s">
        <v>4</v>
      </c>
      <c r="B3" s="2"/>
      <c r="C3" s="2"/>
      <c r="D3" s="2"/>
      <c r="L3" s="2" t="s">
        <v>5</v>
      </c>
      <c r="M3" s="2"/>
      <c r="N3" s="2"/>
      <c r="O3" s="2"/>
      <c r="P3" s="2"/>
      <c r="Q3" s="2"/>
    </row>
    <row r="4" spans="1:19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9" ht="15.75" thickBot="1">
      <c r="A5" s="3" t="s">
        <v>6</v>
      </c>
      <c r="B5" s="4" t="s">
        <v>7</v>
      </c>
      <c r="C5" s="5" t="s">
        <v>8</v>
      </c>
      <c r="D5" s="6"/>
      <c r="E5" s="7"/>
      <c r="F5" s="5" t="s">
        <v>9</v>
      </c>
      <c r="G5" s="6"/>
      <c r="H5" s="6"/>
      <c r="I5" s="6"/>
      <c r="J5" s="6"/>
      <c r="K5" s="6"/>
      <c r="L5" s="6"/>
      <c r="M5" s="6"/>
      <c r="N5" s="6"/>
      <c r="O5" s="7"/>
      <c r="P5" s="8" t="s">
        <v>10</v>
      </c>
      <c r="Q5" s="9" t="s">
        <v>11</v>
      </c>
      <c r="R5" s="2"/>
      <c r="S5" s="2"/>
    </row>
    <row r="6" spans="1:19" ht="72.75" customHeight="1" thickBot="1">
      <c r="A6" s="10"/>
      <c r="B6" s="11"/>
      <c r="C6" s="12" t="s">
        <v>12</v>
      </c>
      <c r="D6" s="12" t="s">
        <v>13</v>
      </c>
      <c r="E6" s="12" t="s">
        <v>14</v>
      </c>
      <c r="F6" s="13" t="s">
        <v>15</v>
      </c>
      <c r="G6" s="13" t="s">
        <v>16</v>
      </c>
      <c r="H6" s="13" t="s">
        <v>17</v>
      </c>
      <c r="I6" s="13" t="s">
        <v>18</v>
      </c>
      <c r="J6" s="13" t="s">
        <v>19</v>
      </c>
      <c r="K6" s="13" t="s">
        <v>20</v>
      </c>
      <c r="L6" s="13" t="s">
        <v>21</v>
      </c>
      <c r="M6" s="13" t="s">
        <v>22</v>
      </c>
      <c r="N6" s="13" t="s">
        <v>23</v>
      </c>
      <c r="O6" s="13" t="s">
        <v>24</v>
      </c>
      <c r="P6" s="11"/>
      <c r="Q6" s="14"/>
      <c r="R6" s="2"/>
      <c r="S6" s="2"/>
    </row>
    <row r="7" spans="1:19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>
        <v>2407.6</v>
      </c>
      <c r="Q7" s="19"/>
      <c r="R7" s="2"/>
      <c r="S7" s="2"/>
    </row>
    <row r="8" spans="1:19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/>
      <c r="G8" s="21"/>
      <c r="H8" s="21"/>
      <c r="I8" s="21"/>
      <c r="J8" s="21"/>
      <c r="K8" s="21"/>
      <c r="L8" s="21">
        <v>10</v>
      </c>
      <c r="M8" s="21">
        <v>11</v>
      </c>
      <c r="N8" s="21"/>
      <c r="O8" s="21">
        <v>12</v>
      </c>
      <c r="P8" s="21">
        <v>14</v>
      </c>
      <c r="Q8" s="22">
        <v>15</v>
      </c>
      <c r="R8" s="2"/>
      <c r="S8" s="2"/>
    </row>
    <row r="9" spans="1:19" ht="26.25">
      <c r="A9" s="23">
        <v>1</v>
      </c>
      <c r="B9" s="24" t="s">
        <v>25</v>
      </c>
      <c r="C9" s="25">
        <v>0.7</v>
      </c>
      <c r="D9" s="25">
        <f>C9*P7</f>
        <v>1685.32</v>
      </c>
      <c r="E9" s="25">
        <f t="shared" ref="E9:E18" si="0">D9*10</f>
        <v>16853.2</v>
      </c>
      <c r="F9" s="26">
        <v>1685.32</v>
      </c>
      <c r="G9" s="26">
        <v>1685.32</v>
      </c>
      <c r="H9" s="26">
        <v>1685.32</v>
      </c>
      <c r="I9" s="26">
        <v>1685.32</v>
      </c>
      <c r="J9" s="26">
        <v>1685.32</v>
      </c>
      <c r="K9" s="26">
        <v>1685.32</v>
      </c>
      <c r="L9" s="26">
        <f t="shared" ref="L9:L18" si="1">D9</f>
        <v>1685.32</v>
      </c>
      <c r="M9" s="26">
        <f>D9</f>
        <v>1685.32</v>
      </c>
      <c r="N9" s="26">
        <f>F9</f>
        <v>1685.32</v>
      </c>
      <c r="O9" s="26">
        <f>D9</f>
        <v>1685.32</v>
      </c>
      <c r="P9" s="25">
        <f t="shared" ref="P9:P18" si="2">SUM(F9:O9)</f>
        <v>16853.2</v>
      </c>
      <c r="Q9" s="25"/>
      <c r="R9" s="2"/>
      <c r="S9" s="2"/>
    </row>
    <row r="10" spans="1:19" ht="26.25">
      <c r="A10" s="23">
        <v>2</v>
      </c>
      <c r="B10" s="24" t="s">
        <v>26</v>
      </c>
      <c r="C10" s="25">
        <v>1.6</v>
      </c>
      <c r="D10" s="25">
        <f>C10*P7</f>
        <v>3852.16</v>
      </c>
      <c r="E10" s="25">
        <f t="shared" si="0"/>
        <v>38521.599999999999</v>
      </c>
      <c r="F10" s="26">
        <v>3852.16</v>
      </c>
      <c r="G10" s="26">
        <v>3852.16</v>
      </c>
      <c r="H10" s="26">
        <v>3852.16</v>
      </c>
      <c r="I10" s="26">
        <v>3852.16</v>
      </c>
      <c r="J10" s="26">
        <v>3852.16</v>
      </c>
      <c r="K10" s="26">
        <v>3852.16</v>
      </c>
      <c r="L10" s="26">
        <f t="shared" si="1"/>
        <v>3852.16</v>
      </c>
      <c r="M10" s="26">
        <f>D10</f>
        <v>3852.16</v>
      </c>
      <c r="N10" s="26">
        <f>L10</f>
        <v>3852.16</v>
      </c>
      <c r="O10" s="26">
        <f>D10</f>
        <v>3852.16</v>
      </c>
      <c r="P10" s="25">
        <f t="shared" si="2"/>
        <v>38521.600000000006</v>
      </c>
      <c r="Q10" s="25"/>
      <c r="R10" s="2"/>
      <c r="S10" s="2"/>
    </row>
    <row r="11" spans="1:19" ht="26.25">
      <c r="A11" s="27" t="s">
        <v>27</v>
      </c>
      <c r="B11" s="28" t="s">
        <v>28</v>
      </c>
      <c r="C11" s="26">
        <v>1.01</v>
      </c>
      <c r="D11" s="26">
        <f>C11*P7</f>
        <v>2431.6759999999999</v>
      </c>
      <c r="E11" s="26">
        <f t="shared" si="0"/>
        <v>24316.76</v>
      </c>
      <c r="F11" s="26">
        <v>2431.6799999999998</v>
      </c>
      <c r="G11" s="26">
        <v>2431.6799999999998</v>
      </c>
      <c r="H11" s="26">
        <v>2431.6799999999998</v>
      </c>
      <c r="I11" s="26">
        <v>2431.6799999999998</v>
      </c>
      <c r="J11" s="26">
        <v>2431.6799999999998</v>
      </c>
      <c r="K11" s="26">
        <v>2431.6799999999998</v>
      </c>
      <c r="L11" s="26">
        <f t="shared" si="1"/>
        <v>2431.6759999999999</v>
      </c>
      <c r="M11" s="26">
        <f>D11</f>
        <v>2431.6759999999999</v>
      </c>
      <c r="N11" s="26">
        <f>L11</f>
        <v>2431.6759999999999</v>
      </c>
      <c r="O11" s="26">
        <f>D11</f>
        <v>2431.6759999999999</v>
      </c>
      <c r="P11" s="26">
        <f t="shared" si="2"/>
        <v>24316.784</v>
      </c>
      <c r="Q11" s="26"/>
      <c r="R11" s="2"/>
      <c r="S11" s="2"/>
    </row>
    <row r="12" spans="1:19">
      <c r="A12" s="27" t="s">
        <v>29</v>
      </c>
      <c r="B12" s="29" t="s">
        <v>30</v>
      </c>
      <c r="C12" s="26">
        <v>0.59</v>
      </c>
      <c r="D12" s="26">
        <f>C12*P7</f>
        <v>1420.4839999999999</v>
      </c>
      <c r="E12" s="26">
        <f t="shared" si="0"/>
        <v>14204.84</v>
      </c>
      <c r="F12" s="26">
        <v>1420.48</v>
      </c>
      <c r="G12" s="26">
        <v>1420.48</v>
      </c>
      <c r="H12" s="26">
        <v>1420.48</v>
      </c>
      <c r="I12" s="26">
        <v>1420.48</v>
      </c>
      <c r="J12" s="26">
        <v>1420.48</v>
      </c>
      <c r="K12" s="26">
        <v>1420.48</v>
      </c>
      <c r="L12" s="26">
        <f t="shared" si="1"/>
        <v>1420.4839999999999</v>
      </c>
      <c r="M12" s="26">
        <f t="shared" ref="M12:M14" si="3">L12</f>
        <v>1420.4839999999999</v>
      </c>
      <c r="N12" s="26">
        <f>L12</f>
        <v>1420.4839999999999</v>
      </c>
      <c r="O12" s="26">
        <f>M12</f>
        <v>1420.4839999999999</v>
      </c>
      <c r="P12" s="26">
        <f t="shared" si="2"/>
        <v>14204.816000000001</v>
      </c>
      <c r="Q12" s="26"/>
      <c r="R12" s="2"/>
      <c r="S12" s="2"/>
    </row>
    <row r="13" spans="1:19">
      <c r="A13" s="23">
        <v>3</v>
      </c>
      <c r="B13" s="30" t="s">
        <v>31</v>
      </c>
      <c r="C13" s="25">
        <v>0.95</v>
      </c>
      <c r="D13" s="25">
        <f>C13*P7</f>
        <v>2287.2199999999998</v>
      </c>
      <c r="E13" s="25">
        <f t="shared" si="0"/>
        <v>22872.199999999997</v>
      </c>
      <c r="F13" s="26">
        <v>2287.2199999999998</v>
      </c>
      <c r="G13" s="26">
        <v>2287.2199999999998</v>
      </c>
      <c r="H13" s="26">
        <v>2287.2199999999998</v>
      </c>
      <c r="I13" s="26">
        <v>2287.2199999999998</v>
      </c>
      <c r="J13" s="26">
        <v>2287.2199999999998</v>
      </c>
      <c r="K13" s="26">
        <v>2287.2199999999998</v>
      </c>
      <c r="L13" s="26">
        <f t="shared" si="1"/>
        <v>2287.2199999999998</v>
      </c>
      <c r="M13" s="26">
        <f t="shared" si="3"/>
        <v>2287.2199999999998</v>
      </c>
      <c r="N13" s="26">
        <f>L13</f>
        <v>2287.2199999999998</v>
      </c>
      <c r="O13" s="26">
        <f>M13</f>
        <v>2287.2199999999998</v>
      </c>
      <c r="P13" s="25">
        <f t="shared" si="2"/>
        <v>22872.2</v>
      </c>
      <c r="Q13" s="25"/>
      <c r="R13" s="2"/>
      <c r="S13" s="2"/>
    </row>
    <row r="14" spans="1:19" ht="26.25">
      <c r="A14" s="23">
        <v>4</v>
      </c>
      <c r="B14" s="24" t="s">
        <v>32</v>
      </c>
      <c r="C14" s="25">
        <v>2</v>
      </c>
      <c r="D14" s="25">
        <f>C14*P7</f>
        <v>4815.2</v>
      </c>
      <c r="E14" s="25">
        <f t="shared" si="0"/>
        <v>48152</v>
      </c>
      <c r="F14" s="26">
        <v>4815.2</v>
      </c>
      <c r="G14" s="26">
        <v>4815.2</v>
      </c>
      <c r="H14" s="26">
        <v>4815.2</v>
      </c>
      <c r="I14" s="26">
        <v>4815.2</v>
      </c>
      <c r="J14" s="26">
        <v>4815.2</v>
      </c>
      <c r="K14" s="26">
        <v>4815.2</v>
      </c>
      <c r="L14" s="26">
        <f t="shared" si="1"/>
        <v>4815.2</v>
      </c>
      <c r="M14" s="26">
        <f t="shared" si="3"/>
        <v>4815.2</v>
      </c>
      <c r="N14" s="26">
        <f>L14</f>
        <v>4815.2</v>
      </c>
      <c r="O14" s="26">
        <f>M14</f>
        <v>4815.2</v>
      </c>
      <c r="P14" s="25">
        <f t="shared" si="2"/>
        <v>48151.999999999993</v>
      </c>
      <c r="Q14" s="25"/>
      <c r="R14" s="2"/>
      <c r="S14" s="2"/>
    </row>
    <row r="15" spans="1:19">
      <c r="A15" s="23">
        <v>5</v>
      </c>
      <c r="B15" s="30" t="s">
        <v>33</v>
      </c>
      <c r="C15" s="25">
        <v>5.05</v>
      </c>
      <c r="D15" s="25">
        <f>C15*P7</f>
        <v>12158.38</v>
      </c>
      <c r="E15" s="25">
        <f t="shared" si="0"/>
        <v>121583.79999999999</v>
      </c>
      <c r="F15" s="26">
        <v>12158.38</v>
      </c>
      <c r="G15" s="26">
        <v>12158.38</v>
      </c>
      <c r="H15" s="26">
        <v>12158.38</v>
      </c>
      <c r="I15" s="26">
        <v>12158.38</v>
      </c>
      <c r="J15" s="26">
        <v>12158.38</v>
      </c>
      <c r="K15" s="26">
        <v>12158.38</v>
      </c>
      <c r="L15" s="26">
        <f t="shared" si="1"/>
        <v>12158.38</v>
      </c>
      <c r="M15" s="26">
        <f>D15</f>
        <v>12158.38</v>
      </c>
      <c r="N15" s="26">
        <f>F15</f>
        <v>12158.38</v>
      </c>
      <c r="O15" s="26">
        <f>M15</f>
        <v>12158.38</v>
      </c>
      <c r="P15" s="25">
        <f t="shared" si="2"/>
        <v>121583.80000000002</v>
      </c>
      <c r="Q15" s="25"/>
      <c r="R15" s="2"/>
      <c r="S15" s="2"/>
    </row>
    <row r="16" spans="1:19">
      <c r="A16" s="27" t="s">
        <v>34</v>
      </c>
      <c r="B16" s="29" t="s">
        <v>35</v>
      </c>
      <c r="C16" s="26">
        <v>1.44</v>
      </c>
      <c r="D16" s="26">
        <f>C16*P7</f>
        <v>3466.944</v>
      </c>
      <c r="E16" s="26">
        <f t="shared" si="0"/>
        <v>34669.440000000002</v>
      </c>
      <c r="F16" s="26">
        <v>3466.94</v>
      </c>
      <c r="G16" s="26">
        <v>3466.94</v>
      </c>
      <c r="H16" s="26">
        <v>3466.94</v>
      </c>
      <c r="I16" s="26">
        <v>3466.94</v>
      </c>
      <c r="J16" s="26">
        <v>3466.94</v>
      </c>
      <c r="K16" s="26">
        <v>3466.94</v>
      </c>
      <c r="L16" s="26">
        <f t="shared" si="1"/>
        <v>3466.944</v>
      </c>
      <c r="M16" s="26">
        <f>L16</f>
        <v>3466.944</v>
      </c>
      <c r="N16" s="26">
        <f>L16</f>
        <v>3466.944</v>
      </c>
      <c r="O16" s="26">
        <f>M16</f>
        <v>3466.944</v>
      </c>
      <c r="P16" s="26">
        <f t="shared" si="2"/>
        <v>34669.415999999997</v>
      </c>
      <c r="Q16" s="26"/>
      <c r="R16" s="2"/>
      <c r="S16" s="2"/>
    </row>
    <row r="17" spans="1:19" ht="26.25">
      <c r="A17" s="27" t="s">
        <v>36</v>
      </c>
      <c r="B17" s="28" t="s">
        <v>37</v>
      </c>
      <c r="C17" s="26">
        <v>0.2</v>
      </c>
      <c r="D17" s="26">
        <f>C17*P7</f>
        <v>481.52</v>
      </c>
      <c r="E17" s="26">
        <f t="shared" si="0"/>
        <v>4815.2</v>
      </c>
      <c r="F17" s="26">
        <v>481.52</v>
      </c>
      <c r="G17" s="26">
        <v>481.52</v>
      </c>
      <c r="H17" s="26">
        <v>481.52</v>
      </c>
      <c r="I17" s="26">
        <v>481.52</v>
      </c>
      <c r="J17" s="26">
        <v>481.52</v>
      </c>
      <c r="K17" s="26">
        <v>481.52</v>
      </c>
      <c r="L17" s="26">
        <f t="shared" si="1"/>
        <v>481.52</v>
      </c>
      <c r="M17" s="26">
        <f>D17</f>
        <v>481.52</v>
      </c>
      <c r="N17" s="26">
        <f>F17</f>
        <v>481.52</v>
      </c>
      <c r="O17" s="26">
        <f>D17</f>
        <v>481.52</v>
      </c>
      <c r="P17" s="26">
        <f t="shared" si="2"/>
        <v>4815.2000000000007</v>
      </c>
      <c r="Q17" s="26"/>
      <c r="R17" s="2"/>
      <c r="S17" s="2"/>
    </row>
    <row r="18" spans="1:19">
      <c r="A18" s="27" t="s">
        <v>38</v>
      </c>
      <c r="B18" s="29" t="s">
        <v>39</v>
      </c>
      <c r="C18" s="26">
        <v>0.17</v>
      </c>
      <c r="D18" s="26">
        <f>C18*P7</f>
        <v>409.29200000000003</v>
      </c>
      <c r="E18" s="26">
        <f t="shared" si="0"/>
        <v>4092.92</v>
      </c>
      <c r="F18" s="26">
        <v>409.29</v>
      </c>
      <c r="G18" s="26">
        <v>409.29</v>
      </c>
      <c r="H18" s="26">
        <v>409.29</v>
      </c>
      <c r="I18" s="26">
        <v>409.29</v>
      </c>
      <c r="J18" s="26">
        <v>409.29</v>
      </c>
      <c r="K18" s="26">
        <v>409.29</v>
      </c>
      <c r="L18" s="26">
        <f t="shared" si="1"/>
        <v>409.29200000000003</v>
      </c>
      <c r="M18" s="26">
        <f>L18</f>
        <v>409.29200000000003</v>
      </c>
      <c r="N18" s="26">
        <f>L18</f>
        <v>409.29200000000003</v>
      </c>
      <c r="O18" s="26">
        <f>M18</f>
        <v>409.29200000000003</v>
      </c>
      <c r="P18" s="26">
        <f t="shared" si="2"/>
        <v>4092.9079999999999</v>
      </c>
      <c r="Q18" s="26"/>
      <c r="R18" s="2"/>
      <c r="S18" s="2"/>
    </row>
    <row r="19" spans="1:19">
      <c r="A19" s="27" t="s">
        <v>40</v>
      </c>
      <c r="B19" s="29" t="s">
        <v>41</v>
      </c>
      <c r="C19" s="26">
        <v>0</v>
      </c>
      <c r="D19" s="26">
        <f>(P7*C19)</f>
        <v>0</v>
      </c>
      <c r="E19" s="26">
        <f>(P7*C19)*10</f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f>L19</f>
        <v>0</v>
      </c>
      <c r="O19" s="26">
        <v>0</v>
      </c>
      <c r="P19" s="26">
        <v>0</v>
      </c>
      <c r="Q19" s="26"/>
      <c r="R19" s="2"/>
      <c r="S19" s="2"/>
    </row>
    <row r="20" spans="1:19">
      <c r="A20" s="27" t="s">
        <v>42</v>
      </c>
      <c r="B20" s="28" t="s">
        <v>43</v>
      </c>
      <c r="C20" s="26">
        <v>0.14000000000000001</v>
      </c>
      <c r="D20" s="26">
        <f>C20*P7</f>
        <v>337.06400000000002</v>
      </c>
      <c r="E20" s="26">
        <f>D20*10</f>
        <v>3370.6400000000003</v>
      </c>
      <c r="F20" s="26">
        <v>337.06</v>
      </c>
      <c r="G20" s="26">
        <v>337.06</v>
      </c>
      <c r="H20" s="26">
        <v>337.06</v>
      </c>
      <c r="I20" s="26">
        <v>337.06</v>
      </c>
      <c r="J20" s="26">
        <v>337.06</v>
      </c>
      <c r="K20" s="26">
        <v>337.06</v>
      </c>
      <c r="L20" s="26">
        <f>D20</f>
        <v>337.06400000000002</v>
      </c>
      <c r="M20" s="26">
        <f t="shared" ref="M20:M23" si="4">L20</f>
        <v>337.06400000000002</v>
      </c>
      <c r="N20" s="26">
        <f>L20</f>
        <v>337.06400000000002</v>
      </c>
      <c r="O20" s="26">
        <f>M20</f>
        <v>337.06400000000002</v>
      </c>
      <c r="P20" s="26">
        <f>SUM(F20:O20)</f>
        <v>3370.6159999999995</v>
      </c>
      <c r="Q20" s="26"/>
      <c r="R20" s="2"/>
      <c r="S20" s="2"/>
    </row>
    <row r="21" spans="1:19" ht="26.25">
      <c r="A21" s="27" t="s">
        <v>44</v>
      </c>
      <c r="B21" s="28" t="s">
        <v>45</v>
      </c>
      <c r="C21" s="26">
        <v>0.3</v>
      </c>
      <c r="D21" s="26">
        <f>C21*P7</f>
        <v>722.28</v>
      </c>
      <c r="E21" s="26">
        <f>D21*10</f>
        <v>7222.7999999999993</v>
      </c>
      <c r="F21" s="26">
        <v>722.28</v>
      </c>
      <c r="G21" s="26">
        <v>722.28</v>
      </c>
      <c r="H21" s="26">
        <v>722.28</v>
      </c>
      <c r="I21" s="26">
        <v>722.28</v>
      </c>
      <c r="J21" s="26">
        <v>722.28</v>
      </c>
      <c r="K21" s="26">
        <v>722.28</v>
      </c>
      <c r="L21" s="26">
        <f>D21</f>
        <v>722.28</v>
      </c>
      <c r="M21" s="26">
        <f t="shared" si="4"/>
        <v>722.28</v>
      </c>
      <c r="N21" s="26">
        <f>L21</f>
        <v>722.28</v>
      </c>
      <c r="O21" s="26">
        <f>M21</f>
        <v>722.28</v>
      </c>
      <c r="P21" s="26">
        <f>SUM(F21:O21)</f>
        <v>7222.7999999999984</v>
      </c>
      <c r="Q21" s="26"/>
      <c r="R21" s="2"/>
      <c r="S21" s="2"/>
    </row>
    <row r="22" spans="1:19" ht="26.25">
      <c r="A22" s="27" t="s">
        <v>46</v>
      </c>
      <c r="B22" s="28" t="s">
        <v>47</v>
      </c>
      <c r="C22" s="26">
        <v>0.23</v>
      </c>
      <c r="D22" s="26">
        <f>C22*P7</f>
        <v>553.74800000000005</v>
      </c>
      <c r="E22" s="26">
        <f>D22*10</f>
        <v>5537.4800000000005</v>
      </c>
      <c r="F22" s="26">
        <v>553.75</v>
      </c>
      <c r="G22" s="26">
        <v>553.75</v>
      </c>
      <c r="H22" s="26">
        <v>553.75</v>
      </c>
      <c r="I22" s="26">
        <v>553.75</v>
      </c>
      <c r="J22" s="26">
        <v>553.75</v>
      </c>
      <c r="K22" s="26">
        <v>553.75</v>
      </c>
      <c r="L22" s="26">
        <f>D22</f>
        <v>553.74800000000005</v>
      </c>
      <c r="M22" s="26">
        <f t="shared" si="4"/>
        <v>553.74800000000005</v>
      </c>
      <c r="N22" s="26">
        <f>F22</f>
        <v>553.75</v>
      </c>
      <c r="O22" s="26">
        <f>M22</f>
        <v>553.74800000000005</v>
      </c>
      <c r="P22" s="26">
        <f>SUM(F22:O22)</f>
        <v>5537.4940000000006</v>
      </c>
      <c r="Q22" s="26"/>
      <c r="R22" s="2"/>
      <c r="S22" s="2"/>
    </row>
    <row r="23" spans="1:19" ht="26.25">
      <c r="A23" s="27" t="s">
        <v>48</v>
      </c>
      <c r="B23" s="28" t="s">
        <v>49</v>
      </c>
      <c r="C23" s="26">
        <v>1.57</v>
      </c>
      <c r="D23" s="26">
        <f>C23*P7</f>
        <v>3779.9319999999998</v>
      </c>
      <c r="E23" s="26">
        <f>D23*10</f>
        <v>37799.32</v>
      </c>
      <c r="F23" s="26">
        <v>3779.93</v>
      </c>
      <c r="G23" s="26">
        <v>3779.93</v>
      </c>
      <c r="H23" s="26">
        <v>3779.93</v>
      </c>
      <c r="I23" s="26">
        <v>3779.93</v>
      </c>
      <c r="J23" s="26">
        <v>3779.93</v>
      </c>
      <c r="K23" s="26">
        <v>3779.93</v>
      </c>
      <c r="L23" s="26">
        <f>D23</f>
        <v>3779.9319999999998</v>
      </c>
      <c r="M23" s="26">
        <f t="shared" si="4"/>
        <v>3779.9319999999998</v>
      </c>
      <c r="N23" s="26">
        <f>F23</f>
        <v>3779.93</v>
      </c>
      <c r="O23" s="26">
        <f>M23</f>
        <v>3779.9319999999998</v>
      </c>
      <c r="P23" s="26">
        <f>SUM(F23:O23)</f>
        <v>37799.305999999997</v>
      </c>
      <c r="Q23" s="26"/>
      <c r="R23" s="2"/>
      <c r="S23" s="2"/>
    </row>
    <row r="24" spans="1:19" s="35" customFormat="1">
      <c r="A24" s="31"/>
      <c r="B24" s="32" t="s">
        <v>50</v>
      </c>
      <c r="C24" s="33">
        <v>10.3</v>
      </c>
      <c r="D24" s="33">
        <f>C24*P7</f>
        <v>24798.280000000002</v>
      </c>
      <c r="E24" s="33">
        <f>E9+E10+E13+E14+E15+30</f>
        <v>248012.79999999999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>
        <f>P9+P10+P13+P14+P15</f>
        <v>247982.80000000002</v>
      </c>
      <c r="Q24" s="33"/>
      <c r="R24" s="34"/>
      <c r="S24" s="34"/>
    </row>
    <row r="25" spans="1:19">
      <c r="A25" s="23">
        <v>6</v>
      </c>
      <c r="B25" s="24" t="s">
        <v>51</v>
      </c>
      <c r="C25" s="25">
        <v>2.5</v>
      </c>
      <c r="D25" s="25">
        <f>C25*P7-3</f>
        <v>6016</v>
      </c>
      <c r="E25" s="25">
        <f>D25*10</f>
        <v>60160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"/>
      <c r="S25" s="2"/>
    </row>
    <row r="26" spans="1:19">
      <c r="A26" s="27" t="s">
        <v>52</v>
      </c>
      <c r="B26" s="29" t="s">
        <v>53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>
        <v>24466</v>
      </c>
      <c r="Q26" s="26"/>
      <c r="R26" s="2"/>
      <c r="S26" s="2"/>
    </row>
    <row r="27" spans="1:19">
      <c r="A27" s="27" t="s">
        <v>54</v>
      </c>
      <c r="B27" s="28" t="s">
        <v>55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>
        <v>5926</v>
      </c>
      <c r="Q27" s="26"/>
      <c r="R27" s="2"/>
      <c r="S27" s="2"/>
    </row>
    <row r="28" spans="1:19">
      <c r="A28" s="27" t="s">
        <v>56</v>
      </c>
      <c r="B28" s="28" t="s">
        <v>57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>
        <v>6170</v>
      </c>
      <c r="Q28" s="26"/>
      <c r="R28" s="2"/>
      <c r="S28" s="2"/>
    </row>
    <row r="29" spans="1:19">
      <c r="A29" s="27" t="s">
        <v>58</v>
      </c>
      <c r="B29" s="28" t="s">
        <v>59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>
        <v>10030</v>
      </c>
      <c r="Q29" s="26"/>
      <c r="R29" s="2"/>
      <c r="S29" s="2"/>
    </row>
    <row r="30" spans="1:19">
      <c r="A30" s="27" t="s">
        <v>60</v>
      </c>
      <c r="B30" s="28" t="s">
        <v>61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>
        <v>20001</v>
      </c>
      <c r="Q30" s="26"/>
      <c r="R30" s="2"/>
      <c r="S30" s="2"/>
    </row>
    <row r="31" spans="1:19">
      <c r="A31" s="27" t="s">
        <v>62</v>
      </c>
      <c r="B31" s="28" t="s">
        <v>63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>
        <v>31627</v>
      </c>
      <c r="Q31" s="26"/>
      <c r="R31" s="2"/>
      <c r="S31" s="2"/>
    </row>
    <row r="32" spans="1:19">
      <c r="A32" s="36" t="s">
        <v>64</v>
      </c>
      <c r="B32" s="24" t="s">
        <v>65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>
        <f>SUM(P26:P31)</f>
        <v>98220</v>
      </c>
      <c r="Q32" s="25"/>
      <c r="R32" s="2"/>
      <c r="S32" s="2"/>
    </row>
    <row r="33" spans="1:19" s="44" customFormat="1">
      <c r="A33" s="37" t="s">
        <v>66</v>
      </c>
      <c r="B33" s="38"/>
      <c r="C33" s="39">
        <f>C24+C25</f>
        <v>12.8</v>
      </c>
      <c r="D33" s="39">
        <f>D24+D25</f>
        <v>30814.280000000002</v>
      </c>
      <c r="E33" s="40">
        <f>E24+E25</f>
        <v>308172.79999999999</v>
      </c>
      <c r="F33" s="40"/>
      <c r="G33" s="40"/>
      <c r="H33" s="40"/>
      <c r="I33" s="40"/>
      <c r="J33" s="40"/>
      <c r="K33" s="40"/>
      <c r="L33" s="39"/>
      <c r="M33" s="39"/>
      <c r="N33" s="39"/>
      <c r="O33" s="39"/>
      <c r="P33" s="41">
        <f>P24+P32</f>
        <v>346202.80000000005</v>
      </c>
      <c r="Q33" s="42"/>
      <c r="R33" s="43"/>
      <c r="S33" s="43"/>
    </row>
    <row r="34" spans="1:19" s="44" customFormat="1" ht="23.25" customHeight="1">
      <c r="A34" s="45" t="s">
        <v>67</v>
      </c>
      <c r="B34" s="46"/>
      <c r="C34" s="47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39">
        <v>-5904.43</v>
      </c>
      <c r="Q34" s="49">
        <f>E33-P33-P34</f>
        <v>-32125.570000000058</v>
      </c>
      <c r="R34" s="43"/>
      <c r="S34" s="43"/>
    </row>
    <row r="35" spans="1:19">
      <c r="A35" s="50" t="s">
        <v>68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2"/>
      <c r="Q35" s="26">
        <f>'[1]Ленина 5'!$J$30+Q34</f>
        <v>-69766.320000000065</v>
      </c>
      <c r="R35" s="2"/>
      <c r="S35" s="2"/>
    </row>
    <row r="36" spans="1:19">
      <c r="A36" s="1"/>
      <c r="B36" s="2" t="s">
        <v>69</v>
      </c>
      <c r="C36" s="53"/>
      <c r="D36" s="53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2"/>
      <c r="S36" s="2"/>
    </row>
    <row r="37" spans="1:19">
      <c r="A37" s="1" t="s">
        <v>70</v>
      </c>
      <c r="B37" s="2"/>
      <c r="C37" s="53"/>
      <c r="D37" s="53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2"/>
      <c r="S37" s="2"/>
    </row>
    <row r="38" spans="1:19">
      <c r="A38" s="1" t="s">
        <v>71</v>
      </c>
      <c r="B38" s="2"/>
      <c r="C38" s="53"/>
      <c r="D38" s="53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2"/>
      <c r="S38" s="2"/>
    </row>
    <row r="39" spans="1:19">
      <c r="A39" s="1" t="s">
        <v>71</v>
      </c>
      <c r="B39" s="2"/>
      <c r="C39" s="53"/>
      <c r="D39" s="53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2"/>
      <c r="S39" s="2"/>
    </row>
    <row r="40" spans="1:19">
      <c r="A40" s="1"/>
      <c r="B40" s="2"/>
      <c r="C40" s="53"/>
      <c r="D40" s="53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2"/>
      <c r="S40" s="2"/>
    </row>
    <row r="41" spans="1:19">
      <c r="A41" s="1"/>
      <c r="B41" s="2"/>
      <c r="C41" s="53"/>
      <c r="D41" s="53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2"/>
      <c r="S41" s="2"/>
    </row>
    <row r="42" spans="1:19">
      <c r="A42" s="1"/>
      <c r="B42" s="2"/>
      <c r="C42" s="53"/>
      <c r="D42" s="53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2"/>
      <c r="S42" s="2"/>
    </row>
    <row r="43" spans="1:19">
      <c r="A43" s="1"/>
      <c r="B43" s="2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2"/>
      <c r="S43" s="2"/>
    </row>
    <row r="44" spans="1:19">
      <c r="A44" s="1"/>
      <c r="B44" s="2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2"/>
      <c r="S44" s="2"/>
    </row>
    <row r="45" spans="1:19">
      <c r="A45" s="1"/>
      <c r="B45" s="2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2"/>
      <c r="S45" s="2"/>
    </row>
    <row r="46" spans="1:19">
      <c r="A46" s="1"/>
      <c r="B46" s="2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2"/>
      <c r="S46" s="2"/>
    </row>
    <row r="47" spans="1:19">
      <c r="A47" s="1"/>
      <c r="B47" s="2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2"/>
      <c r="S47" s="2"/>
    </row>
    <row r="48" spans="1:19">
      <c r="A48" s="1"/>
      <c r="B48" s="2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2"/>
      <c r="S48" s="2"/>
    </row>
    <row r="49" spans="1:19">
      <c r="A49" s="1"/>
      <c r="B49" s="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2"/>
      <c r="S49" s="2"/>
    </row>
    <row r="50" spans="1:19">
      <c r="A50" s="1"/>
      <c r="B50" s="2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2"/>
      <c r="S50" s="2"/>
    </row>
    <row r="51" spans="1:19">
      <c r="A51" s="1"/>
      <c r="B51" s="2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2"/>
      <c r="S51" s="2"/>
    </row>
    <row r="52" spans="1:19">
      <c r="A52" s="1"/>
      <c r="B52" s="2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2"/>
      <c r="S52" s="2"/>
    </row>
    <row r="53" spans="1:19">
      <c r="A53" s="1"/>
      <c r="B53" s="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2"/>
      <c r="S53" s="2"/>
    </row>
    <row r="54" spans="1:19">
      <c r="A54" s="1"/>
      <c r="B54" s="2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2"/>
      <c r="S54" s="2"/>
    </row>
    <row r="55" spans="1:19">
      <c r="A55" s="1"/>
      <c r="B55" s="2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2"/>
      <c r="S55" s="2"/>
    </row>
    <row r="56" spans="1:19">
      <c r="A56" s="1"/>
      <c r="B56" s="2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2"/>
      <c r="S56" s="2"/>
    </row>
    <row r="57" spans="1:19">
      <c r="A57" s="1"/>
      <c r="B57" s="2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2"/>
      <c r="S57" s="2"/>
    </row>
    <row r="58" spans="1:19">
      <c r="A58" s="1"/>
      <c r="B58" s="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2"/>
      <c r="S58" s="2"/>
    </row>
    <row r="59" spans="1:19">
      <c r="A59" s="1"/>
      <c r="B59" s="2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2"/>
      <c r="S59" s="2"/>
    </row>
    <row r="60" spans="1:19">
      <c r="A60" s="1"/>
      <c r="B60" s="2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2"/>
      <c r="S60" s="2"/>
    </row>
    <row r="61" spans="1:19">
      <c r="A61" s="1"/>
      <c r="B61" s="2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2"/>
      <c r="S61" s="2"/>
    </row>
    <row r="62" spans="1:19">
      <c r="A62" s="1"/>
      <c r="B62" s="2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2"/>
      <c r="S62" s="2"/>
    </row>
    <row r="63" spans="1:19">
      <c r="A63" s="1"/>
      <c r="B63" s="2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2"/>
      <c r="S63" s="2"/>
    </row>
    <row r="64" spans="1:19">
      <c r="A64" s="1"/>
      <c r="B64" s="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2"/>
      <c r="S64" s="2"/>
    </row>
    <row r="65" spans="1:19">
      <c r="A65" s="1"/>
      <c r="B65" s="2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2"/>
      <c r="S65" s="2"/>
    </row>
    <row r="66" spans="1:19">
      <c r="A66" s="1"/>
      <c r="B66" s="2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2"/>
      <c r="S66" s="2"/>
    </row>
    <row r="67" spans="1:19">
      <c r="A67" s="1"/>
      <c r="B67" s="2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2"/>
      <c r="S67" s="2"/>
    </row>
    <row r="68" spans="1:19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</sheetData>
  <mergeCells count="9">
    <mergeCell ref="A34:B34"/>
    <mergeCell ref="C34:O34"/>
    <mergeCell ref="A35:P35"/>
    <mergeCell ref="A5:A6"/>
    <mergeCell ref="B5:B6"/>
    <mergeCell ref="C5:E5"/>
    <mergeCell ref="F5:O5"/>
    <mergeCell ref="P5:P6"/>
    <mergeCell ref="Q5:Q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2015-04-21T06:07:15Z</dcterms:modified>
</cp:coreProperties>
</file>